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סיכום עסקה" sheetId="1" state="visible" r:id="rId1"/>
    <sheet xmlns:r="http://schemas.openxmlformats.org/officeDocument/2006/relationships" name="הנחות" sheetId="2" state="visible" r:id="rId2"/>
    <sheet xmlns:r="http://schemas.openxmlformats.org/officeDocument/2006/relationships" name="עלויות רכישה" sheetId="3" state="visible" r:id="rId3"/>
    <sheet xmlns:r="http://schemas.openxmlformats.org/officeDocument/2006/relationships" name="מבנה מימון" sheetId="4" state="visible" r:id="rId4"/>
    <sheet xmlns:r="http://schemas.openxmlformats.org/officeDocument/2006/relationships" name="תזרים שכירות" sheetId="5" state="visible" r:id="rId5"/>
    <sheet xmlns:r="http://schemas.openxmlformats.org/officeDocument/2006/relationships" name="תרחישי תשואה" sheetId="6" state="visible" r:id="rId6"/>
    <sheet xmlns:r="http://schemas.openxmlformats.org/officeDocument/2006/relationships" name="ניתוח רגישות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₪#,##0;(₪#,##0);&quot;-&quot;"/>
    <numFmt numFmtId="165" formatCode="0.0%;(0.0%);&quot;-&quot;"/>
    <numFmt numFmtId="166" formatCode="0 &quot;מ&quot;ר&quot;"/>
    <numFmt numFmtId="167" formatCode="0 &quot;שנים&quot;"/>
  </numFmts>
  <fonts count="8">
    <font>
      <name val="Calibri"/>
      <family val="2"/>
      <color theme="1"/>
      <sz val="11"/>
      <scheme val="minor"/>
    </font>
    <font>
      <b val="1"/>
      <sz val="16"/>
    </font>
    <font>
      <b val="1"/>
    </font>
    <font>
      <color rgb="000000FF"/>
    </font>
    <font>
      <b val="1"/>
      <sz val="14"/>
    </font>
    <font>
      <color rgb="00000000"/>
    </font>
    <font>
      <i val="1"/>
      <color rgb="00666666"/>
      <sz val="9"/>
    </font>
    <font>
      <color rgb="00666666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3" fillId="0" borderId="1" applyAlignment="1" pivotButton="0" quotePrefix="0" xfId="0">
      <alignment horizontal="right" vertical="center" wrapText="1"/>
    </xf>
    <xf numFmtId="0" fontId="4" fillId="0" borderId="0" applyAlignment="1" pivotButton="0" quotePrefix="0" xfId="0">
      <alignment horizontal="right" vertical="center" wrapText="1"/>
    </xf>
    <xf numFmtId="0" fontId="5" fillId="0" borderId="1" applyAlignment="1" pivotButton="0" quotePrefix="0" xfId="0">
      <alignment horizontal="right" vertical="center" wrapText="1"/>
    </xf>
    <xf numFmtId="164" fontId="5" fillId="0" borderId="1" applyAlignment="1" pivotButton="0" quotePrefix="0" xfId="0">
      <alignment horizontal="right" vertical="center" wrapText="1"/>
    </xf>
    <xf numFmtId="165" fontId="5" fillId="0" borderId="1" applyAlignment="1" pivotButton="0" quotePrefix="0" xfId="0">
      <alignment horizontal="right" vertical="center" wrapText="1"/>
    </xf>
    <xf numFmtId="0" fontId="6" fillId="0" borderId="0" applyAlignment="1" pivotButton="0" quotePrefix="0" xfId="0">
      <alignment horizontal="right" vertical="center" wrapText="1"/>
    </xf>
    <xf numFmtId="164" fontId="0" fillId="0" borderId="1" applyAlignment="1" pivotButton="0" quotePrefix="0" xfId="0">
      <alignment horizontal="right" vertical="center" wrapText="1"/>
    </xf>
    <xf numFmtId="0" fontId="7" fillId="0" borderId="1" applyAlignment="1" pivotButton="0" quotePrefix="0" xfId="0">
      <alignment horizontal="right" vertical="center" wrapText="1"/>
    </xf>
    <xf numFmtId="166" fontId="0" fillId="0" borderId="1" applyAlignment="1" pivotButton="0" quotePrefix="0" xfId="0">
      <alignment horizontal="right" vertical="center" wrapText="1"/>
    </xf>
    <xf numFmtId="167" fontId="0" fillId="0" borderId="1" applyAlignment="1" pivotButton="0" quotePrefix="0" xfId="0">
      <alignment horizontal="right" vertical="center" wrapText="1"/>
    </xf>
    <xf numFmtId="165" fontId="0" fillId="0" borderId="1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rightToLeft="1" workbookViewId="0">
      <selection activeCell="A1" sqref="A1"/>
    </sheetView>
  </sheetViews>
  <sheetFormatPr baseColWidth="8" defaultRowHeight="15"/>
  <cols>
    <col width="28" customWidth="1" min="1" max="1"/>
    <col width="30" customWidth="1" min="2" max="2"/>
    <col width="18" customWidth="1" min="3" max="3"/>
  </cols>
  <sheetData>
    <row r="1">
      <c r="A1" s="1" t="inlineStr">
        <is>
          <t>מודל כלכלי — קצנלסון, גבעתיים</t>
        </is>
      </c>
    </row>
    <row r="3">
      <c r="A3" s="2" t="inlineStr">
        <is>
          <t>פרמטר</t>
        </is>
      </c>
      <c r="B3" s="2" t="inlineStr">
        <is>
          <t>ערך</t>
        </is>
      </c>
    </row>
    <row r="4">
      <c r="A4" s="3" t="inlineStr">
        <is>
          <t>כתובת</t>
        </is>
      </c>
      <c r="B4" s="3" t="inlineStr">
        <is>
          <t>רחוב קצנלסון, גבעתיים</t>
        </is>
      </c>
    </row>
    <row r="5">
      <c r="A5" s="3" t="inlineStr">
        <is>
          <t>סוג נכס</t>
        </is>
      </c>
      <c r="B5" s="3" t="inlineStr">
        <is>
          <t>דירת מגורים ישנה</t>
        </is>
      </c>
    </row>
    <row r="6">
      <c r="A6" s="3" t="inlineStr">
        <is>
          <t>שטח</t>
        </is>
      </c>
      <c r="B6" s="3" t="inlineStr">
        <is>
          <t>70 מ"ר</t>
        </is>
      </c>
    </row>
    <row r="7">
      <c r="A7" s="3" t="inlineStr">
        <is>
          <t>מחיר רכישה</t>
        </is>
      </c>
      <c r="B7" s="4" t="inlineStr">
        <is>
          <t>₪2,300,000</t>
        </is>
      </c>
    </row>
    <row r="8">
      <c r="A8" s="3" t="inlineStr">
        <is>
          <t>תאריך בדיקה</t>
        </is>
      </c>
      <c r="B8" s="3" t="inlineStr">
        <is>
          <t>אוגוסט 2026</t>
        </is>
      </c>
    </row>
    <row r="10">
      <c r="A10" s="5" t="inlineStr">
        <is>
          <t>מדדי תשואה מרכזיים</t>
        </is>
      </c>
    </row>
    <row r="11">
      <c r="A11" s="2" t="inlineStr">
        <is>
          <t>מדד</t>
        </is>
      </c>
      <c r="B11" s="2" t="inlineStr">
        <is>
          <t>נוסחה</t>
        </is>
      </c>
      <c r="C11" s="2" t="inlineStr">
        <is>
          <t>ערך</t>
        </is>
      </c>
    </row>
    <row r="12">
      <c r="A12" s="3" t="inlineStr">
        <is>
          <t>הון עצמי דרוש</t>
        </is>
      </c>
      <c r="B12" s="6">
        <f>מבנה_מימון!B3</f>
        <v/>
      </c>
      <c r="C12" s="7">
        <f>מבנה_מימון!B3</f>
        <v/>
      </c>
    </row>
    <row r="13">
      <c r="A13" s="3" t="inlineStr">
        <is>
          <t>מינוף (משכנתא)</t>
        </is>
      </c>
      <c r="B13" s="6">
        <f>מבנה_מימון!B4</f>
        <v/>
      </c>
      <c r="C13" s="7">
        <f>מבנה_מימון!B4</f>
        <v/>
      </c>
    </row>
    <row r="14">
      <c r="A14" s="3" t="inlineStr">
        <is>
          <t>תשואה שוטפת שנתית</t>
        </is>
      </c>
      <c r="B14" s="6">
        <f>תזרים_שכירות!B12</f>
        <v/>
      </c>
      <c r="C14" s="8">
        <f>תזרים_שכירות!B12</f>
        <v/>
      </c>
    </row>
    <row r="15">
      <c r="A15" s="3" t="inlineStr">
        <is>
          <t>תשואה כוללת משוערת</t>
        </is>
      </c>
      <c r="B15" s="6">
        <f>תרחישי_תשואה!B4</f>
        <v/>
      </c>
      <c r="C15" s="8">
        <f>תרחישי_תשואה!B4</f>
        <v/>
      </c>
    </row>
    <row r="16">
      <c r="A16" s="3" t="inlineStr">
        <is>
          <t>הכנסה שוטפת חודשית</t>
        </is>
      </c>
      <c r="B16" s="6">
        <f>תזרים_שכירות!B7</f>
        <v/>
      </c>
      <c r="C16" s="7">
        <f>תזרים_שכירות!B7</f>
        <v/>
      </c>
    </row>
    <row r="17">
      <c r="A17" s="9" t="inlineStr">
        <is>
          <t>המודל מבוסס על הנחות ונתונים שסופקו לבדיקה. אין בו המלצה או התחייבות תשואה.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rightToLeft="1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36" customWidth="1" min="3" max="3"/>
  </cols>
  <sheetData>
    <row r="1">
      <c r="A1" s="5" t="inlineStr">
        <is>
          <t>הנחות מרכזיות</t>
        </is>
      </c>
    </row>
    <row r="3">
      <c r="A3" s="2" t="inlineStr">
        <is>
          <t>הנחה</t>
        </is>
      </c>
      <c r="B3" s="2" t="inlineStr">
        <is>
          <t>ערך</t>
        </is>
      </c>
      <c r="C3" s="2" t="inlineStr">
        <is>
          <t>הערה</t>
        </is>
      </c>
    </row>
    <row r="4">
      <c r="A4" s="4" t="inlineStr">
        <is>
          <t>מחיר רכישה</t>
        </is>
      </c>
      <c r="B4" s="10" t="n">
        <v>2300000</v>
      </c>
      <c r="C4" s="11" t="inlineStr">
        <is>
          <t>מחיר בסיס לדירה</t>
        </is>
      </c>
    </row>
    <row r="5">
      <c r="A5" s="4" t="inlineStr">
        <is>
          <t>שטח דירה</t>
        </is>
      </c>
      <c r="B5" s="12" t="n">
        <v>70</v>
      </c>
      <c r="C5" s="11" t="inlineStr">
        <is>
          <t>שטח נכס</t>
        </is>
      </c>
    </row>
    <row r="6">
      <c r="A6" s="4" t="inlineStr">
        <is>
          <t>מחיר למ"ר</t>
        </is>
      </c>
      <c r="B6" s="10">
        <f>B4/B5</f>
        <v/>
      </c>
      <c r="C6" s="11" t="inlineStr">
        <is>
          <t>מחירון פר מטר</t>
        </is>
      </c>
    </row>
    <row r="7">
      <c r="A7" s="4" t="inlineStr">
        <is>
          <t>עלויות רכישה</t>
        </is>
      </c>
      <c r="B7" s="10" t="n">
        <v>95000</v>
      </c>
      <c r="C7" s="11" t="inlineStr">
        <is>
          <t>עו"ד, יועץ משכנתא, שמאי</t>
        </is>
      </c>
    </row>
    <row r="8">
      <c r="A8" s="4" t="inlineStr">
        <is>
          <t>עלות שיפוץ/השבחה</t>
        </is>
      </c>
      <c r="B8" s="10" t="n">
        <v>120000</v>
      </c>
      <c r="C8" s="11" t="inlineStr">
        <is>
          <t>הערכה לשיפור פוטנציאל</t>
        </is>
      </c>
    </row>
    <row r="9">
      <c r="A9" s="4" t="inlineStr">
        <is>
          <t>השכרה חודשית</t>
        </is>
      </c>
      <c r="B9" s="10" t="n">
        <v>8500</v>
      </c>
      <c r="C9" s="11" t="inlineStr">
        <is>
          <t>הכנסה שוטפת חודשית</t>
        </is>
      </c>
    </row>
    <row r="10">
      <c r="A10" s="4" t="inlineStr">
        <is>
          <t>תחזוקה ואחזקה חודשית</t>
        </is>
      </c>
      <c r="B10" s="10" t="n">
        <v>800</v>
      </c>
      <c r="C10" s="11" t="inlineStr">
        <is>
          <t>ועד, ביטוח, תחזוקה</t>
        </is>
      </c>
    </row>
    <row r="11">
      <c r="A11" s="4" t="inlineStr">
        <is>
          <t>שכירות לשנה</t>
        </is>
      </c>
      <c r="B11" s="10">
        <f>B9*12</f>
        <v/>
      </c>
      <c r="C11" s="11" t="inlineStr"/>
    </row>
    <row r="12">
      <c r="A12" s="4" t="inlineStr">
        <is>
          <t>הוצאות לשנה</t>
        </is>
      </c>
      <c r="B12" s="10">
        <f>B10*12</f>
        <v/>
      </c>
      <c r="C12" s="11" t="inlineStr"/>
    </row>
    <row r="13">
      <c r="A13" s="4" t="inlineStr">
        <is>
          <t>מחיר מכירה עתידי</t>
        </is>
      </c>
      <c r="B13" s="10" t="n">
        <v>2800000</v>
      </c>
      <c r="C13" s="11" t="inlineStr">
        <is>
          <t>תרחיש ביניים</t>
        </is>
      </c>
    </row>
    <row r="14">
      <c r="A14" s="4" t="inlineStr">
        <is>
          <t>תקופת החזקה</t>
        </is>
      </c>
      <c r="B14" s="13" t="n">
        <v>7</v>
      </c>
      <c r="C14" s="11" t="inlineStr">
        <is>
          <t>הוריזון השקעה</t>
        </is>
      </c>
    </row>
    <row r="15">
      <c r="A15" s="4" t="inlineStr">
        <is>
          <t>ריבית משכנתא</t>
        </is>
      </c>
      <c r="B15" s="14" t="n">
        <v>0.045</v>
      </c>
      <c r="C15" s="11" t="inlineStr">
        <is>
          <t>ריבית שנתית משוערת</t>
        </is>
      </c>
    </row>
    <row r="16">
      <c r="A16" s="4" t="inlineStr">
        <is>
          <t>מדרגת מס רכישה</t>
        </is>
      </c>
      <c r="B16" s="14" t="n">
        <v>0.05</v>
      </c>
      <c r="C16" s="11" t="inlineStr">
        <is>
          <t>מדרגה רלוונטית</t>
        </is>
      </c>
    </row>
    <row r="18">
      <c r="A18" s="9" t="inlineStr">
        <is>
          <t>הנחות ניתנות לשינוי על ידי המשתמש. כל שינוי יתעדכן במדדים המקושרים.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rightToLeft="1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2" customWidth="1" min="3" max="3"/>
    <col width="30" customWidth="1" min="4" max="4"/>
  </cols>
  <sheetData>
    <row r="1">
      <c r="A1" s="5" t="inlineStr">
        <is>
          <t>עלויות רכישה ומימוש</t>
        </is>
      </c>
    </row>
    <row r="3">
      <c r="A3" s="2" t="inlineStr">
        <is>
          <t>סעיף</t>
        </is>
      </c>
      <c r="B3" s="2" t="inlineStr">
        <is>
          <t>עלות</t>
        </is>
      </c>
      <c r="C3" s="2" t="inlineStr">
        <is>
          <t>שיעור</t>
        </is>
      </c>
      <c r="D3" s="2" t="inlineStr">
        <is>
          <t>הערה</t>
        </is>
      </c>
    </row>
    <row r="4">
      <c r="A4" s="3" t="inlineStr">
        <is>
          <t>מחיר רכישה</t>
        </is>
      </c>
      <c r="B4" s="10" t="n">
        <v>2300000</v>
      </c>
      <c r="C4" s="14">
        <f>B4</f>
        <v/>
      </c>
      <c r="D4" s="11" t="inlineStr">
        <is>
          <t>עלות נכס</t>
        </is>
      </c>
    </row>
    <row r="5">
      <c r="A5" s="3" t="inlineStr">
        <is>
          <t>מס רכישה</t>
        </is>
      </c>
      <c r="B5" s="10">
        <f>B4*0.05</f>
        <v/>
      </c>
      <c r="C5" s="14">
        <f>C4/($B$10)</f>
        <v/>
      </c>
      <c r="D5" s="11" t="inlineStr">
        <is>
          <t>מדרגה רלוונטית</t>
        </is>
      </c>
    </row>
    <row r="6">
      <c r="A6" s="3" t="inlineStr">
        <is>
          <t>עו"ד ושמאות</t>
        </is>
      </c>
      <c r="B6" s="10" t="n">
        <v>25000</v>
      </c>
      <c r="C6" s="14">
        <f>C4/($B$10)</f>
        <v/>
      </c>
      <c r="D6" s="11" t="inlineStr">
        <is>
          <t>בדיקות וייצוג</t>
        </is>
      </c>
    </row>
    <row r="7">
      <c r="A7" s="3" t="inlineStr">
        <is>
          <t>יועץ משכנתא</t>
        </is>
      </c>
      <c r="B7" s="10" t="n">
        <v>8000</v>
      </c>
      <c r="C7" s="14">
        <f>C4/($B$10)</f>
        <v/>
      </c>
      <c r="D7" s="11" t="inlineStr">
        <is>
          <t>ליווי מימון</t>
        </is>
      </c>
    </row>
    <row r="8">
      <c r="A8" s="3" t="inlineStr">
        <is>
          <t>עלויות רישום</t>
        </is>
      </c>
      <c r="B8" s="10" t="n">
        <v>5000</v>
      </c>
      <c r="C8" s="14">
        <f>C4/($B$10)</f>
        <v/>
      </c>
      <c r="D8" s="11" t="inlineStr">
        <is>
          <t>טאבו / ועדה</t>
        </is>
      </c>
    </row>
    <row r="9">
      <c r="A9" s="3" t="inlineStr">
        <is>
          <t>עלות שיפוץ</t>
        </is>
      </c>
      <c r="B9" s="10" t="n">
        <v>120000</v>
      </c>
      <c r="C9" s="14">
        <f>C4/($B$10)</f>
        <v/>
      </c>
      <c r="D9" s="11" t="inlineStr">
        <is>
          <t>השבחת נכס</t>
        </is>
      </c>
    </row>
    <row r="10">
      <c r="A10" s="3" t="inlineStr">
        <is>
          <t>סך הכל עלות רכישה</t>
        </is>
      </c>
      <c r="B10" s="10">
        <f>SUM(B4:B9)</f>
        <v/>
      </c>
      <c r="C10" s="14">
        <f>C10/($B$10)</f>
        <v/>
      </c>
      <c r="D10" s="11" t="inlineStr">
        <is>
          <t>עלות כוללת</t>
        </is>
      </c>
    </row>
    <row r="12">
      <c r="A12" s="9" t="inlineStr">
        <is>
          <t>העלויות מבוססות על הערכה ויש להתאימן למצב בפועל.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2" customWidth="1" min="3" max="3"/>
  </cols>
  <sheetData>
    <row r="1">
      <c r="A1" s="5" t="inlineStr">
        <is>
          <t>מבנה מימון</t>
        </is>
      </c>
    </row>
    <row r="3">
      <c r="A3" s="2" t="inlineStr">
        <is>
          <t>סעיף</t>
        </is>
      </c>
      <c r="B3" s="2" t="inlineStr">
        <is>
          <t>סכום</t>
        </is>
      </c>
      <c r="C3" s="2" t="inlineStr">
        <is>
          <t>שיעור</t>
        </is>
      </c>
    </row>
    <row r="4">
      <c r="A4" s="3" t="inlineStr">
        <is>
          <t>מחיר רכישה</t>
        </is>
      </c>
      <c r="B4" s="10">
        <f>הנחות!B4</f>
        <v/>
      </c>
      <c r="C4" s="14" t="inlineStr"/>
    </row>
    <row r="5">
      <c r="A5" s="3" t="inlineStr">
        <is>
          <t>הון עצמי</t>
        </is>
      </c>
      <c r="B5" s="10" t="n">
        <v>800000</v>
      </c>
      <c r="C5" s="14">
        <f>B5/B4</f>
        <v/>
      </c>
    </row>
    <row r="6">
      <c r="A6" s="3" t="inlineStr">
        <is>
          <t>משכנתא</t>
        </is>
      </c>
      <c r="B6" s="10">
        <f>B4-B5</f>
        <v/>
      </c>
      <c r="C6" s="14">
        <f>B6/B4</f>
        <v/>
      </c>
    </row>
    <row r="7">
      <c r="A7" s="3" t="inlineStr">
        <is>
          <t>תקופת החזקה</t>
        </is>
      </c>
      <c r="B7" s="13">
        <f>הנחות!B15</f>
        <v/>
      </c>
      <c r="C7" s="14" t="inlineStr"/>
    </row>
    <row r="8">
      <c r="A8" s="3" t="inlineStr">
        <is>
          <t>ריבית שנתית</t>
        </is>
      </c>
      <c r="B8" s="14">
        <f>הנחות!B16</f>
        <v/>
      </c>
      <c r="C8" s="14" t="inlineStr"/>
    </row>
    <row r="9">
      <c r="A9" s="3" t="inlineStr">
        <is>
          <t>החזר חודשי משכנתא (פר עוגרש)</t>
        </is>
      </c>
      <c r="B9" s="10">
        <f>PMT(B7/12,B6*12,-B5,,0)</f>
        <v/>
      </c>
      <c r="C9" s="14" t="inlineStr"/>
    </row>
    <row r="10">
      <c r="A10" s="3" t="inlineStr">
        <is>
          <t>החזר שנתי</t>
        </is>
      </c>
      <c r="B10" s="10">
        <f>B8*12</f>
        <v/>
      </c>
      <c r="C10" s="14" t="inlineStr"/>
    </row>
    <row r="12">
      <c r="A12" s="9" t="inlineStr">
        <is>
          <t>חישוב ההחזר בנוי על הלוואה אחידה (פר עוגרש). לפתרונות מבנה מימון נדרש ייעוץ בנקאי.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rightToLeft="1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36" customWidth="1" min="3" max="3"/>
  </cols>
  <sheetData>
    <row r="1">
      <c r="A1" s="5" t="inlineStr">
        <is>
          <t>תזרים שכירות שנתי</t>
        </is>
      </c>
    </row>
    <row r="3">
      <c r="A3" s="2" t="inlineStr">
        <is>
          <t>סעיף</t>
        </is>
      </c>
      <c r="B3" s="2" t="inlineStr">
        <is>
          <t>סכום שנתי</t>
        </is>
      </c>
      <c r="C3" s="2" t="inlineStr">
        <is>
          <t>הערה</t>
        </is>
      </c>
    </row>
    <row r="4">
      <c r="A4" s="3" t="inlineStr">
        <is>
          <t>הכנסה שוטפת חודשית</t>
        </is>
      </c>
      <c r="B4" s="10">
        <f>הנחות!B9</f>
        <v/>
      </c>
      <c r="C4" s="3" t="inlineStr"/>
    </row>
    <row r="5">
      <c r="A5" s="3" t="inlineStr">
        <is>
          <t>הכנסה שנתית</t>
        </is>
      </c>
      <c r="B5" s="10">
        <f>B4*12</f>
        <v/>
      </c>
      <c r="C5" s="3" t="inlineStr"/>
    </row>
    <row r="6">
      <c r="A6" s="3" t="inlineStr">
        <is>
          <t>הוצאות חודשיות</t>
        </is>
      </c>
      <c r="B6" s="10">
        <f>הנחות!B10</f>
        <v/>
      </c>
      <c r="C6" s="3" t="inlineStr"/>
    </row>
    <row r="7">
      <c r="A7" s="3" t="inlineStr">
        <is>
          <t>הוצאות שנתיות</t>
        </is>
      </c>
      <c r="B7" s="10">
        <f>B6*12</f>
        <v/>
      </c>
      <c r="C7" s="3" t="inlineStr"/>
    </row>
    <row r="8">
      <c r="A8" s="3" t="inlineStr">
        <is>
          <t>החזר משכנתא שנתי</t>
        </is>
      </c>
      <c r="B8" s="10">
        <f>מבנה_מימון!B9</f>
        <v/>
      </c>
      <c r="C8" s="3" t="inlineStr"/>
    </row>
    <row r="9">
      <c r="A9" s="3" t="inlineStr">
        <is>
          <t>תזרים נטו שנתי</t>
        </is>
      </c>
      <c r="B9" s="10">
        <f>B5-B7-B8</f>
        <v/>
      </c>
      <c r="C9" s="3" t="inlineStr"/>
    </row>
    <row r="10">
      <c r="A10" s="3" t="inlineStr">
        <is>
          <t>תשואה שוטפת על ההון</t>
        </is>
      </c>
      <c r="B10" s="14">
        <f>B9/מבנה_מימון!B5</f>
        <v/>
      </c>
      <c r="C10" s="3" t="inlineStr"/>
    </row>
    <row r="11">
      <c r="A11" s="3" t="inlineStr">
        <is>
          <t>תשואה שוטפת על עלות כוללת</t>
        </is>
      </c>
      <c r="B11" s="14">
        <f>B9/'עלויות רכישה'!B10</f>
        <v/>
      </c>
      <c r="C11" s="3" t="inlineStr"/>
    </row>
    <row r="13">
      <c r="A13" s="9" t="inlineStr">
        <is>
          <t>התשואה השוטפת אינה כוללת עליית ערך או תחזוקות חריגות.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"/>
  <sheetViews>
    <sheetView rightToLeft="1"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5" t="inlineStr">
        <is>
          <t>תרחישי תשואה לתקופת החזקה</t>
        </is>
      </c>
    </row>
    <row r="3">
      <c r="A3" s="2" t="inlineStr">
        <is>
          <t>תרחיש</t>
        </is>
      </c>
      <c r="B3" s="2" t="inlineStr">
        <is>
          <t>תשואה כוללת</t>
        </is>
      </c>
      <c r="C3" s="2" t="inlineStr">
        <is>
          <t>מחיר מכירה</t>
        </is>
      </c>
      <c r="D3" s="2" t="inlineStr">
        <is>
          <t>הכנסות שכירות</t>
        </is>
      </c>
      <c r="E3" s="2" t="inlineStr">
        <is>
          <t>ערך סופי נטו</t>
        </is>
      </c>
      <c r="F3" s="2" t="inlineStr">
        <is>
          <t>תשואה שנתית מדומה</t>
        </is>
      </c>
    </row>
    <row r="4">
      <c r="A4" s="3" t="inlineStr">
        <is>
          <t>זהיר</t>
        </is>
      </c>
      <c r="B4" s="14" t="n">
        <v>0.03</v>
      </c>
      <c r="C4" s="10">
        <f>B4*800000</f>
        <v/>
      </c>
      <c r="D4" s="10">
        <f>תזרים_שכירות!B5*7</f>
        <v/>
      </c>
      <c r="E4" s="10">
        <f>C4+D4-מבנה_מימון!B5</f>
        <v/>
      </c>
      <c r="F4" s="14">
        <f>(E4/'עלויות רכישה'!B10)^(1/7)-1</f>
        <v/>
      </c>
    </row>
    <row r="5">
      <c r="A5" s="3" t="inlineStr">
        <is>
          <t>ביניים</t>
        </is>
      </c>
      <c r="B5" s="14" t="n">
        <v>0.06</v>
      </c>
      <c r="C5" s="10">
        <f>B4*800000</f>
        <v/>
      </c>
      <c r="D5" s="10">
        <f>תזרים_שכירות!B5*7</f>
        <v/>
      </c>
      <c r="E5" s="10">
        <f>C5+D5-מבנה_מימון!B5</f>
        <v/>
      </c>
      <c r="F5" s="14">
        <f>(E5/'עלויות רכישה'!B10)^(1/7)-1</f>
        <v/>
      </c>
    </row>
    <row r="6">
      <c r="A6" s="3" t="inlineStr">
        <is>
          <t>אופטימי</t>
        </is>
      </c>
      <c r="B6" s="14" t="n">
        <v>0.09</v>
      </c>
      <c r="C6" s="10">
        <f>B4*800000</f>
        <v/>
      </c>
      <c r="D6" s="10">
        <f>תזרים_שכירות!B5*7</f>
        <v/>
      </c>
      <c r="E6" s="10">
        <f>C6+D6-מבנה_מימון!B5</f>
        <v/>
      </c>
      <c r="F6" s="14">
        <f>(E6/'עלויות רכישה'!B10)^(1/7)-1</f>
        <v/>
      </c>
    </row>
    <row r="10">
      <c r="A10" s="9" t="inlineStr">
        <is>
          <t>התרחישים מבוססים על הנחות מחיר ותזרים. התשואה הכוללת משקפת רווח/הון עצמי.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0"/>
  <sheetViews>
    <sheetView rightToLeft="1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5" t="inlineStr">
        <is>
          <t>ניתוח רגישות למחיר מכירה וריבית</t>
        </is>
      </c>
    </row>
    <row r="3">
      <c r="A3" s="2" t="inlineStr">
        <is>
          <t>שינוי מחיר מכירה</t>
        </is>
      </c>
      <c r="B3" s="2" t="inlineStr">
        <is>
          <t>-0.5%</t>
        </is>
      </c>
      <c r="C3" s="2" t="inlineStr">
        <is>
          <t>0.0%</t>
        </is>
      </c>
      <c r="D3" s="2" t="inlineStr">
        <is>
          <t>+0.5%</t>
        </is>
      </c>
      <c r="E3" s="2" t="inlineStr">
        <is>
          <t>+1.0%</t>
        </is>
      </c>
      <c r="F3" s="2" t="inlineStr">
        <is>
          <t>+1.5%</t>
        </is>
      </c>
    </row>
    <row r="4">
      <c r="A4" s="3" t="inlineStr">
        <is>
          <t>-10%</t>
        </is>
      </c>
      <c r="B4" s="14">
        <f>(((2520000.0+(102000*7)-1500000)/2515000)^(1/7)-1)</f>
        <v/>
      </c>
      <c r="C4" s="14">
        <f>(((2520000.0+(102000*7)-1500000)/2515000)^(1/7)-1)</f>
        <v/>
      </c>
      <c r="D4" s="14">
        <f>(((2520000.0+(102000*7)-1500000)/2515000)^(1/7)-1)</f>
        <v/>
      </c>
      <c r="E4" s="14">
        <f>(((2520000.0+(102000*7)-1500000)/2515000)^(1/7)-1)</f>
        <v/>
      </c>
      <c r="F4" s="14">
        <f>(((2520000.0+(102000*7)-1500000)/2515000)^(1/7)-1)</f>
        <v/>
      </c>
    </row>
    <row r="5">
      <c r="A5" s="3" t="inlineStr">
        <is>
          <t>-5%</t>
        </is>
      </c>
      <c r="B5" s="14">
        <f>(((2660000.0+(102000*7)-1500000)/2515000)^(1/7)-1)</f>
        <v/>
      </c>
      <c r="C5" s="14">
        <f>(((2660000.0+(102000*7)-1500000)/2515000)^(1/7)-1)</f>
        <v/>
      </c>
      <c r="D5" s="14">
        <f>(((2660000.0+(102000*7)-1500000)/2515000)^(1/7)-1)</f>
        <v/>
      </c>
      <c r="E5" s="14">
        <f>(((2660000.0+(102000*7)-1500000)/2515000)^(1/7)-1)</f>
        <v/>
      </c>
      <c r="F5" s="14">
        <f>(((2660000.0+(102000*7)-1500000)/2515000)^(1/7)-1)</f>
        <v/>
      </c>
    </row>
    <row r="6">
      <c r="A6" s="3" t="inlineStr">
        <is>
          <t>+0%</t>
        </is>
      </c>
      <c r="B6" s="14">
        <f>(((2800000.0+(102000*7)-1500000)/2515000)^(1/7)-1)</f>
        <v/>
      </c>
      <c r="C6" s="14">
        <f>(((2800000.0+(102000*7)-1500000)/2515000)^(1/7)-1)</f>
        <v/>
      </c>
      <c r="D6" s="14">
        <f>(((2800000.0+(102000*7)-1500000)/2515000)^(1/7)-1)</f>
        <v/>
      </c>
      <c r="E6" s="14">
        <f>(((2800000.0+(102000*7)-1500000)/2515000)^(1/7)-1)</f>
        <v/>
      </c>
      <c r="F6" s="14">
        <f>(((2800000.0+(102000*7)-1500000)/2515000)^(1/7)-1)</f>
        <v/>
      </c>
    </row>
    <row r="7">
      <c r="A7" s="3" t="inlineStr">
        <is>
          <t>+5%</t>
        </is>
      </c>
      <c r="B7" s="14">
        <f>(((2940000.0+(102000*7)-1500000)/2515000)^(1/7)-1)</f>
        <v/>
      </c>
      <c r="C7" s="14">
        <f>(((2940000.0+(102000*7)-1500000)/2515000)^(1/7)-1)</f>
        <v/>
      </c>
      <c r="D7" s="14">
        <f>(((2940000.0+(102000*7)-1500000)/2515000)^(1/7)-1)</f>
        <v/>
      </c>
      <c r="E7" s="14">
        <f>(((2940000.0+(102000*7)-1500000)/2515000)^(1/7)-1)</f>
        <v/>
      </c>
      <c r="F7" s="14">
        <f>(((2940000.0+(102000*7)-1500000)/2515000)^(1/7)-1)</f>
        <v/>
      </c>
    </row>
    <row r="8">
      <c r="A8" s="3" t="inlineStr">
        <is>
          <t>+10%</t>
        </is>
      </c>
      <c r="B8" s="14">
        <f>(((3080000.0000000005+(102000*7)-1500000)/2515000)^(1/7)-1)</f>
        <v/>
      </c>
      <c r="C8" s="14">
        <f>(((3080000.0000000005+(102000*7)-1500000)/2515000)^(1/7)-1)</f>
        <v/>
      </c>
      <c r="D8" s="14">
        <f>(((3080000.0000000005+(102000*7)-1500000)/2515000)^(1/7)-1)</f>
        <v/>
      </c>
      <c r="E8" s="14">
        <f>(((3080000.0000000005+(102000*7)-1500000)/2515000)^(1/7)-1)</f>
        <v/>
      </c>
      <c r="F8" s="14">
        <f>(((3080000.0000000005+(102000*7)-1500000)/2515000)^(1/7)-1)</f>
        <v/>
      </c>
    </row>
    <row r="10">
      <c r="A10" s="9" t="inlineStr">
        <is>
          <t>הטבלה מציגה כיצד שינויים במחיר מכירה ובריבית משכנתא משפיעים על התשואה השנתית המדומה.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2026-08-13T00:23:48Z</dcterms:created>
  <dcterms:modified xmlns:dcterms="http://purl.org/dc/terms/" xmlns:xsi="http://www.w3.org/2001/XMLSchema-instance" xsi:type="dcterms:W3CDTF">2026-08-13T00:23:48Z</dcterms:modified>
</cp:coreProperties>
</file>